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75" activeTab="0"/>
  </bookViews>
  <sheets>
    <sheet name="159-т ф2 1" sheetId="1" r:id="rId1"/>
    <sheet name="159-т ф2 2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<sst xmlns="http://schemas.openxmlformats.org/spreadsheetml/2006/main" count="133" uniqueCount="85">
  <si>
    <t>№ п/п</t>
  </si>
  <si>
    <t>Наименование показателей финансово-хозяйственной деятельности</t>
  </si>
  <si>
    <t>Форма № 2</t>
  </si>
  <si>
    <t>1.</t>
  </si>
  <si>
    <t>тыс.руб</t>
  </si>
  <si>
    <t xml:space="preserve"> 1.1</t>
  </si>
  <si>
    <t xml:space="preserve"> Взлет-посадка</t>
  </si>
  <si>
    <t xml:space="preserve"> 1.2</t>
  </si>
  <si>
    <t xml:space="preserve"> Сверхнормативная стоянка</t>
  </si>
  <si>
    <t xml:space="preserve"> 1.3</t>
  </si>
  <si>
    <t xml:space="preserve"> Обеспечение авиационной безопасности</t>
  </si>
  <si>
    <t xml:space="preserve"> 1.4</t>
  </si>
  <si>
    <t xml:space="preserve"> 1.5</t>
  </si>
  <si>
    <t xml:space="preserve"> Предоставление аэровокзального комплекса</t>
  </si>
  <si>
    <t xml:space="preserve"> на внутренних линиях</t>
  </si>
  <si>
    <t xml:space="preserve"> на международных линиях</t>
  </si>
  <si>
    <t xml:space="preserve"> Обслуживание пассажиров</t>
  </si>
  <si>
    <t xml:space="preserve"> 1.6</t>
  </si>
  <si>
    <t xml:space="preserve"> 1.7</t>
  </si>
  <si>
    <t xml:space="preserve"> 1.8</t>
  </si>
  <si>
    <t xml:space="preserve"> Обеспечение заправки ВС авиационным топливом</t>
  </si>
  <si>
    <t>2.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</si>
  <si>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</si>
  <si>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</si>
  <si>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</si>
  <si>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</si>
  <si>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</si>
  <si>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 xml:space="preserve"> 2.6</t>
  </si>
  <si>
    <t xml:space="preserve"> 2.7</t>
  </si>
  <si>
    <t xml:space="preserve"> 2.8</t>
  </si>
  <si>
    <t xml:space="preserve"> 3.</t>
  </si>
  <si>
    <t xml:space="preserve"> Прибыль (убыток) от продаж</t>
  </si>
  <si>
    <t xml:space="preserve"> 14.</t>
  </si>
  <si>
    <t xml:space="preserve"> 13.</t>
  </si>
  <si>
    <t xml:space="preserve"> Прочее</t>
  </si>
  <si>
    <t xml:space="preserve"> Чистая прибыль (убыток)</t>
  </si>
  <si>
    <t xml:space="preserve"> 12.</t>
  </si>
  <si>
    <t xml:space="preserve"> Изменение отложенных налоговых активов</t>
  </si>
  <si>
    <t xml:space="preserve"> 11.</t>
  </si>
  <si>
    <t xml:space="preserve"> Изменение отложенных налоговых обязательств</t>
  </si>
  <si>
    <t xml:space="preserve"> 10.1</t>
  </si>
  <si>
    <t xml:space="preserve"> в том числе постоянные налоговые обязятельства (активы)</t>
  </si>
  <si>
    <t xml:space="preserve"> 10.</t>
  </si>
  <si>
    <t xml:space="preserve"> Текущий налог на прибыль</t>
  </si>
  <si>
    <t xml:space="preserve"> 9.</t>
  </si>
  <si>
    <t xml:space="preserve"> Прибыль (убыток) до налогооблажения</t>
  </si>
  <si>
    <t xml:space="preserve"> 8.</t>
  </si>
  <si>
    <t xml:space="preserve"> Прочие расходы</t>
  </si>
  <si>
    <t xml:space="preserve"> 7 .</t>
  </si>
  <si>
    <t xml:space="preserve"> Прочие доходы</t>
  </si>
  <si>
    <t xml:space="preserve"> 6.</t>
  </si>
  <si>
    <t xml:space="preserve"> Проценты к уплате</t>
  </si>
  <si>
    <t xml:space="preserve"> 5.</t>
  </si>
  <si>
    <t xml:space="preserve"> Проценты к получению</t>
  </si>
  <si>
    <t xml:space="preserve"> 4.</t>
  </si>
  <si>
    <t xml:space="preserve"> Доходы от участия в других организациях</t>
  </si>
  <si>
    <t xml:space="preserve"> 1. Доходы и расходы</t>
  </si>
  <si>
    <t xml:space="preserve"> Наименование работ и операций</t>
  </si>
  <si>
    <t xml:space="preserve"> Расходы всего</t>
  </si>
  <si>
    <t>Расходы, связанные с участием в совместной деятельности</t>
  </si>
  <si>
    <t>Материальные затраты</t>
  </si>
  <si>
    <t>Затраты на оплату труда</t>
  </si>
  <si>
    <t>Отчисления на соц.нужды</t>
  </si>
  <si>
    <t>Амортизация</t>
  </si>
  <si>
    <t>Прочие расходы по обычным видам деятельности</t>
  </si>
  <si>
    <t>Операционные расходы, связанные с оплатой услуг, оказываемых кредитными организациями</t>
  </si>
  <si>
    <t>Проценты к уплате по кредитам и займам</t>
  </si>
  <si>
    <t>Налоги и обязательные платежи и сборы</t>
  </si>
  <si>
    <t>Прочие расходы</t>
  </si>
  <si>
    <t>В том числе по статьям затрат</t>
  </si>
  <si>
    <t xml:space="preserve"> 2. Расшифровка расходов по финансово- хозяйственной деятельности</t>
  </si>
  <si>
    <t xml:space="preserve"> Регулируемые виды деятельности</t>
  </si>
  <si>
    <t xml:space="preserve"> 1. Обеспечение взлета, посадки и стоянки ВС</t>
  </si>
  <si>
    <t xml:space="preserve"> 2. Обеспечение авиационной безопасности</t>
  </si>
  <si>
    <t xml:space="preserve"> 3. Предоставление аэровокзального комплеса</t>
  </si>
  <si>
    <t xml:space="preserve"> 4. Обслуживание пассажиров</t>
  </si>
  <si>
    <t xml:space="preserve"> 5. Обеспечение заправки ВС авиационным топливом</t>
  </si>
  <si>
    <t xml:space="preserve"> 6. Хранение авиационного топлива</t>
  </si>
  <si>
    <t xml:space="preserve"> Итого по аэропортовой деятельности</t>
  </si>
  <si>
    <r>
      <t xml:space="preserve"> Расходы всего </t>
    </r>
    <r>
      <rPr>
        <sz val="10"/>
        <rFont val="Arial Cyr"/>
        <family val="0"/>
      </rPr>
      <t>(включая коммерческие и управленческие), в том числе по видам регулируемых услуг:</t>
    </r>
  </si>
  <si>
    <r>
      <t xml:space="preserve"> Доходы всего</t>
    </r>
    <r>
      <rPr>
        <sz val="10"/>
        <rFont val="Arial Cyr"/>
        <family val="0"/>
      </rPr>
      <t>, в том числе по видам регулируемых услуг:</t>
    </r>
  </si>
  <si>
    <t>Информация об основных показателях финансово-хозяйственной деятельности ОАО "Авиапредприятия "Алтай" в сфере оказания регулируемых услуг в аэропорту Барнаул</t>
  </si>
  <si>
    <t>Единица измерения</t>
  </si>
  <si>
    <t xml:space="preserve"> Хранение авиационного топлива</t>
  </si>
  <si>
    <t>2012 год (отчет)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</si>
</sst>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color indexed="22"/>
      <name val="Arial Cyr"/>
      <family val="0"/>
    </font>
    <font>
      <sz val="10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3" fontId="0" fillId="0" borderId="1" xfId="0" applyNumberFormat="1" applyBorder="1" applyAlignment="1">
      <alignment horizontal="center" vertical="center" shrinkToFit="1"/>
    </xf>
    <xf numFmtId="3" fontId="0" fillId="0" borderId="1" xfId="0" applyNumberFormat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3" borderId="1" xfId="0" applyNumberForma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0" fillId="0" borderId="1" xfId="0" applyNumberForma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left" vertical="center" wrapText="1"/>
    </xf>
    <xf numFmtId="0" fontId="7" fillId="0" borderId="0" xfId="0" applyFont="1" applyAlignment="1">
      <alignment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\planoviy\bachurina\2012\&#1056;&#1059;%20&#1092;&#1072;&#1082;&#1090;%2012&#1075;&#1086;&#1076;\&#1054;&#1090;&#1095;&#1077;&#1090;%2067-&#1043;&#1040;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\planoviy\bachurina\2012\&#1056;&#1059;%20&#1092;&#1072;&#1082;&#1090;%2012&#1075;&#1086;&#1076;\&#1055;&#1088;&#1080;&#1083;&#1086;&#1078;&#1077;&#1085;&#1080;&#1077;%2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\planoviy\bachurina\2013\&#1056;&#1059;%20&#1087;&#1083;&#1072;&#1085;\&#1040;&#1085;&#1072;&#1083;&#1080;&#1079;%20&#1089;&#1090;&#1072;&#1090;&#1077;&#1081;%20&#1079;&#1072;&#1090;&#1088;&#1072;&#1090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. Барн"/>
      <sheetName val="2"/>
      <sheetName val="1.4"/>
      <sheetName val="1.2"/>
      <sheetName val="руб"/>
      <sheetName val="кв4"/>
    </sheetNames>
    <sheetDataSet>
      <sheetData sheetId="1">
        <row r="13">
          <cell r="D13">
            <v>219818</v>
          </cell>
        </row>
        <row r="15">
          <cell r="D15">
            <v>64755</v>
          </cell>
        </row>
        <row r="16">
          <cell r="D16">
            <v>592466</v>
          </cell>
        </row>
        <row r="17">
          <cell r="D17">
            <v>19215</v>
          </cell>
        </row>
        <row r="21">
          <cell r="D21">
            <v>107587</v>
          </cell>
        </row>
      </sheetData>
      <sheetData sheetId="3">
        <row r="7">
          <cell r="E7">
            <v>103913</v>
          </cell>
          <cell r="F7">
            <v>70334</v>
          </cell>
          <cell r="G7">
            <v>29248</v>
          </cell>
          <cell r="H7">
            <v>3820</v>
          </cell>
          <cell r="I7">
            <v>33075</v>
          </cell>
          <cell r="J7">
            <v>3509</v>
          </cell>
          <cell r="R7">
            <v>1003841</v>
          </cell>
          <cell r="T7">
            <v>27057</v>
          </cell>
        </row>
        <row r="49">
          <cell r="E49">
            <v>82327</v>
          </cell>
          <cell r="F49">
            <v>53110</v>
          </cell>
          <cell r="G49">
            <v>25127</v>
          </cell>
          <cell r="H49">
            <v>5541</v>
          </cell>
          <cell r="I49">
            <v>24777</v>
          </cell>
          <cell r="J49">
            <v>4307</v>
          </cell>
          <cell r="R49">
            <v>1047787</v>
          </cell>
          <cell r="T49">
            <v>23947</v>
          </cell>
          <cell r="U49">
            <v>7274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"/>
      <sheetName val="пр доходы"/>
    </sheetNames>
    <sheetDataSet>
      <sheetData sheetId="0">
        <row r="11">
          <cell r="F11">
            <v>44218.54463285205</v>
          </cell>
          <cell r="G11">
            <v>96.9896864629279</v>
          </cell>
          <cell r="H11">
            <v>35635.507426870674</v>
          </cell>
          <cell r="I11">
            <v>78.04313945952322</v>
          </cell>
          <cell r="J11">
            <v>8611.092046172937</v>
          </cell>
          <cell r="K11">
            <v>1220.5648844677996</v>
          </cell>
          <cell r="L11">
            <v>18106.775979301376</v>
          </cell>
          <cell r="M11">
            <v>2052.1140614154924</v>
          </cell>
          <cell r="N11">
            <v>292.82475295178386</v>
          </cell>
          <cell r="O11">
            <v>9612.567391028317</v>
          </cell>
          <cell r="R11">
            <v>3541.7628248139026</v>
          </cell>
        </row>
        <row r="14">
          <cell r="F14">
            <v>13442.623584490557</v>
          </cell>
          <cell r="G14">
            <v>29.28991571577209</v>
          </cell>
          <cell r="H14">
            <v>10821.946832453357</v>
          </cell>
          <cell r="I14">
            <v>23.70572630441281</v>
          </cell>
          <cell r="J14">
            <v>2613.1485030521635</v>
          </cell>
          <cell r="K14">
            <v>370.1927071816689</v>
          </cell>
          <cell r="L14">
            <v>5504.315007497091</v>
          </cell>
          <cell r="M14">
            <v>623.0483449023178</v>
          </cell>
          <cell r="N14">
            <v>88.8866206965397</v>
          </cell>
          <cell r="O14">
            <v>2922.100022460944</v>
          </cell>
          <cell r="R14">
            <v>1076.6663523680475</v>
          </cell>
        </row>
        <row r="17">
          <cell r="F17">
            <v>3244.8922367531986</v>
          </cell>
          <cell r="G17">
            <v>7.238680458104732</v>
          </cell>
          <cell r="H17">
            <v>4250.144296040556</v>
          </cell>
          <cell r="I17">
            <v>9.307838313373994</v>
          </cell>
          <cell r="J17">
            <v>3357.238612950467</v>
          </cell>
          <cell r="K17">
            <v>181.92427506883482</v>
          </cell>
          <cell r="L17">
            <v>638.9055377820853</v>
          </cell>
          <cell r="M17">
            <v>188.97047816040126</v>
          </cell>
          <cell r="N17">
            <v>32.05579259480228</v>
          </cell>
          <cell r="O17">
            <v>254.8360725874297</v>
          </cell>
          <cell r="R17">
            <v>352.88248881612975</v>
          </cell>
        </row>
        <row r="51">
          <cell r="D51">
            <v>9948.009000000002</v>
          </cell>
        </row>
        <row r="61">
          <cell r="D61">
            <v>1217.21055</v>
          </cell>
        </row>
        <row r="62">
          <cell r="D62">
            <v>673.5239499999999</v>
          </cell>
        </row>
        <row r="63">
          <cell r="D63">
            <v>3737.05809</v>
          </cell>
        </row>
        <row r="67">
          <cell r="R67">
            <v>7444.428963662096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Д взлет"/>
      <sheetName val="Д АБ"/>
      <sheetName val="Д пВВЛ"/>
      <sheetName val="Д пМВЛ"/>
      <sheetName val="Д оВВЛ"/>
      <sheetName val="Д оМВЛ"/>
      <sheetName val="Д заправка"/>
      <sheetName val="Д хр"/>
    </sheetNames>
    <sheetDataSet>
      <sheetData sheetId="0">
        <row r="38">
          <cell r="D38">
            <v>3385.1721116148433</v>
          </cell>
          <cell r="G38">
            <v>2152.0220286113167</v>
          </cell>
          <cell r="P38">
            <v>1225.9828117998093</v>
          </cell>
          <cell r="Y38">
            <v>35.329764285824204</v>
          </cell>
          <cell r="AB38">
            <v>994.3239573392408</v>
          </cell>
          <cell r="AE38">
            <v>37.67770505936423</v>
          </cell>
        </row>
        <row r="45">
          <cell r="AH45">
            <v>913.1447125798691</v>
          </cell>
        </row>
        <row r="47">
          <cell r="AH47">
            <v>1830.606</v>
          </cell>
        </row>
        <row r="49">
          <cell r="AE49">
            <v>17673.109225092252</v>
          </cell>
        </row>
        <row r="59">
          <cell r="AE59">
            <v>3848.4518518518516</v>
          </cell>
        </row>
        <row r="60">
          <cell r="D60">
            <v>31538.291955856046</v>
          </cell>
          <cell r="G60">
            <v>8122.905309644404</v>
          </cell>
          <cell r="P60">
            <v>14627.181771387419</v>
          </cell>
          <cell r="Y60">
            <v>6462.597488749267</v>
          </cell>
          <cell r="AB60">
            <v>12867.483447006061</v>
          </cell>
          <cell r="AE60">
            <v>2131.2805566498155</v>
          </cell>
          <cell r="AH60">
            <v>499.37754633674314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6"/>
  <sheetViews>
    <sheetView tabSelected="1" workbookViewId="0" topLeftCell="A1">
      <selection activeCell="E34" sqref="E34"/>
    </sheetView>
  </sheetViews>
  <sheetFormatPr defaultColWidth="9.00390625" defaultRowHeight="12.75"/>
  <cols>
    <col min="1" max="1" width="2.625" style="0" customWidth="1"/>
    <col min="2" max="2" width="5.875" style="0" customWidth="1"/>
    <col min="3" max="3" width="44.25390625" style="0" customWidth="1"/>
    <col min="4" max="4" width="12.125" style="0" customWidth="1"/>
    <col min="5" max="5" width="15.75390625" style="0" customWidth="1"/>
    <col min="6" max="6" width="5.25390625" style="0" customWidth="1"/>
  </cols>
  <sheetData>
    <row r="1" ht="12.75">
      <c r="E1" t="s">
        <v>2</v>
      </c>
    </row>
    <row r="3" spans="2:5" ht="52.5" customHeight="1">
      <c r="B3" s="22" t="s">
        <v>81</v>
      </c>
      <c r="C3" s="22"/>
      <c r="D3" s="22"/>
      <c r="E3" s="22"/>
    </row>
    <row r="4" spans="2:5" ht="23.25" customHeight="1">
      <c r="B4" s="23" t="s">
        <v>56</v>
      </c>
      <c r="C4" s="23"/>
      <c r="D4" s="23"/>
      <c r="E4" s="23"/>
    </row>
    <row r="6" spans="2:5" ht="31.5" customHeight="1">
      <c r="B6" s="2" t="s">
        <v>0</v>
      </c>
      <c r="C6" s="2" t="s">
        <v>1</v>
      </c>
      <c r="D6" s="2" t="s">
        <v>82</v>
      </c>
      <c r="E6" s="2" t="s">
        <v>84</v>
      </c>
    </row>
    <row r="7" spans="2:6" ht="34.5" customHeight="1">
      <c r="B7" s="1" t="s">
        <v>3</v>
      </c>
      <c r="C7" s="8" t="s">
        <v>80</v>
      </c>
      <c r="D7" s="1" t="s">
        <v>4</v>
      </c>
      <c r="E7" s="11">
        <f>'[1]1.2'!$R$49</f>
        <v>1047787</v>
      </c>
      <c r="F7" s="12"/>
    </row>
    <row r="8" spans="2:5" ht="19.5" customHeight="1">
      <c r="B8" s="5" t="s">
        <v>5</v>
      </c>
      <c r="C8" s="4" t="s">
        <v>6</v>
      </c>
      <c r="D8" s="1" t="s">
        <v>4</v>
      </c>
      <c r="E8" s="10">
        <f>'[1]1.2'!$E$49</f>
        <v>82327</v>
      </c>
    </row>
    <row r="9" spans="2:5" ht="19.5" customHeight="1" hidden="1">
      <c r="B9" s="1" t="s">
        <v>7</v>
      </c>
      <c r="C9" s="4" t="s">
        <v>8</v>
      </c>
      <c r="D9" s="1" t="s">
        <v>4</v>
      </c>
      <c r="E9" s="10">
        <f>'[3]Анализ'!$AH$47*0</f>
        <v>0</v>
      </c>
    </row>
    <row r="10" spans="2:5" ht="19.5" customHeight="1">
      <c r="B10" s="1" t="s">
        <v>7</v>
      </c>
      <c r="C10" s="4" t="s">
        <v>10</v>
      </c>
      <c r="D10" s="1" t="s">
        <v>4</v>
      </c>
      <c r="E10" s="10">
        <f>'[1]1.2'!$F$49</f>
        <v>53110</v>
      </c>
    </row>
    <row r="11" spans="2:5" ht="27.75" customHeight="1">
      <c r="B11" s="1"/>
      <c r="C11" s="6" t="s">
        <v>13</v>
      </c>
      <c r="D11" s="1"/>
      <c r="E11" s="10"/>
    </row>
    <row r="12" spans="2:5" ht="19.5" customHeight="1">
      <c r="B12" s="5" t="s">
        <v>9</v>
      </c>
      <c r="C12" s="7" t="s">
        <v>14</v>
      </c>
      <c r="D12" s="1" t="s">
        <v>4</v>
      </c>
      <c r="E12" s="10">
        <f>'[1]1.2'!$G$49</f>
        <v>25127</v>
      </c>
    </row>
    <row r="13" spans="2:5" ht="19.5" customHeight="1">
      <c r="B13" s="1" t="s">
        <v>11</v>
      </c>
      <c r="C13" s="7" t="s">
        <v>15</v>
      </c>
      <c r="D13" s="1" t="s">
        <v>4</v>
      </c>
      <c r="E13" s="10">
        <f>'[1]1.2'!$H$49</f>
        <v>5541</v>
      </c>
    </row>
    <row r="14" spans="2:5" ht="19.5" customHeight="1">
      <c r="B14" s="1"/>
      <c r="C14" s="6" t="s">
        <v>16</v>
      </c>
      <c r="D14" s="1"/>
      <c r="E14" s="10"/>
    </row>
    <row r="15" spans="2:5" ht="19.5" customHeight="1">
      <c r="B15" s="5" t="s">
        <v>12</v>
      </c>
      <c r="C15" s="7" t="s">
        <v>14</v>
      </c>
      <c r="D15" s="1" t="s">
        <v>4</v>
      </c>
      <c r="E15" s="10">
        <f>'[1]1.2'!$I$49</f>
        <v>24777</v>
      </c>
    </row>
    <row r="16" spans="2:5" ht="19.5" customHeight="1">
      <c r="B16" s="1" t="s">
        <v>17</v>
      </c>
      <c r="C16" s="7" t="s">
        <v>15</v>
      </c>
      <c r="D16" s="1" t="s">
        <v>4</v>
      </c>
      <c r="E16" s="10">
        <f>'[1]1.2'!$J$49</f>
        <v>4307</v>
      </c>
    </row>
    <row r="17" spans="2:5" ht="25.5">
      <c r="B17" s="1" t="s">
        <v>18</v>
      </c>
      <c r="C17" s="4" t="s">
        <v>20</v>
      </c>
      <c r="D17" s="1" t="s">
        <v>4</v>
      </c>
      <c r="E17" s="10">
        <f>'[1]1.2'!$T$49</f>
        <v>23947</v>
      </c>
    </row>
    <row r="18" spans="2:8" ht="19.5" customHeight="1">
      <c r="B18" s="1" t="s">
        <v>19</v>
      </c>
      <c r="C18" s="4" t="s">
        <v>83</v>
      </c>
      <c r="D18" s="1" t="s">
        <v>4</v>
      </c>
      <c r="E18" s="20">
        <f>'[1]1.2'!$U$49</f>
        <v>7274</v>
      </c>
      <c r="G18" s="19"/>
      <c r="H18" s="19"/>
    </row>
    <row r="19" spans="2:6" ht="45.75" customHeight="1">
      <c r="B19" s="1" t="s">
        <v>21</v>
      </c>
      <c r="C19" s="8" t="s">
        <v>79</v>
      </c>
      <c r="D19" s="1" t="s">
        <v>4</v>
      </c>
      <c r="E19" s="11">
        <f>'[1]1.2'!$R$7</f>
        <v>1003841</v>
      </c>
      <c r="F19" s="12"/>
    </row>
    <row r="20" spans="2:5" ht="19.5" customHeight="1">
      <c r="B20" s="5" t="s">
        <v>22</v>
      </c>
      <c r="C20" s="4" t="s">
        <v>6</v>
      </c>
      <c r="D20" s="1" t="s">
        <v>4</v>
      </c>
      <c r="E20" s="10">
        <f>'[1]1.2'!$E$7</f>
        <v>103913</v>
      </c>
    </row>
    <row r="21" spans="2:5" ht="19.5" customHeight="1" hidden="1">
      <c r="B21" s="1" t="s">
        <v>23</v>
      </c>
      <c r="C21" s="4" t="s">
        <v>8</v>
      </c>
      <c r="D21" s="1" t="s">
        <v>4</v>
      </c>
      <c r="E21" s="10">
        <f>'[3]Анализ'!$AH$45</f>
        <v>913.1447125798691</v>
      </c>
    </row>
    <row r="22" spans="2:5" ht="19.5" customHeight="1">
      <c r="B22" s="1" t="s">
        <v>23</v>
      </c>
      <c r="C22" s="4" t="s">
        <v>10</v>
      </c>
      <c r="D22" s="1" t="s">
        <v>4</v>
      </c>
      <c r="E22" s="10">
        <f>'[1]1.2'!$F$7</f>
        <v>70334</v>
      </c>
    </row>
    <row r="23" spans="2:5" ht="25.5">
      <c r="B23" s="1"/>
      <c r="C23" s="6" t="s">
        <v>13</v>
      </c>
      <c r="D23" s="1"/>
      <c r="E23" s="10"/>
    </row>
    <row r="24" spans="2:5" ht="19.5" customHeight="1">
      <c r="B24" s="5" t="s">
        <v>24</v>
      </c>
      <c r="C24" s="7" t="s">
        <v>14</v>
      </c>
      <c r="D24" s="1" t="s">
        <v>4</v>
      </c>
      <c r="E24" s="10">
        <f>'[1]1.2'!$G$7</f>
        <v>29248</v>
      </c>
    </row>
    <row r="25" spans="2:5" ht="19.5" customHeight="1">
      <c r="B25" s="1" t="s">
        <v>25</v>
      </c>
      <c r="C25" s="7" t="s">
        <v>15</v>
      </c>
      <c r="D25" s="1" t="s">
        <v>4</v>
      </c>
      <c r="E25" s="10">
        <f>'[1]1.2'!$H$7</f>
        <v>3820</v>
      </c>
    </row>
    <row r="26" spans="2:5" ht="19.5" customHeight="1">
      <c r="B26" s="1"/>
      <c r="C26" s="6" t="s">
        <v>16</v>
      </c>
      <c r="D26" s="1"/>
      <c r="E26" s="10"/>
    </row>
    <row r="27" spans="2:5" ht="19.5" customHeight="1">
      <c r="B27" s="5" t="s">
        <v>26</v>
      </c>
      <c r="C27" s="7" t="s">
        <v>14</v>
      </c>
      <c r="D27" s="1" t="s">
        <v>4</v>
      </c>
      <c r="E27" s="10">
        <f>'[1]1.2'!$I$7</f>
        <v>33075</v>
      </c>
    </row>
    <row r="28" spans="2:5" ht="19.5" customHeight="1">
      <c r="B28" s="1" t="s">
        <v>27</v>
      </c>
      <c r="C28" s="7" t="s">
        <v>15</v>
      </c>
      <c r="D28" s="1" t="s">
        <v>4</v>
      </c>
      <c r="E28" s="10">
        <f>'[1]1.2'!$J$7</f>
        <v>3509</v>
      </c>
    </row>
    <row r="29" spans="2:5" ht="25.5">
      <c r="B29" s="1" t="s">
        <v>28</v>
      </c>
      <c r="C29" s="4" t="s">
        <v>20</v>
      </c>
      <c r="D29" s="1" t="s">
        <v>4</v>
      </c>
      <c r="E29" s="10">
        <f>'[1]1.2'!$T$7</f>
        <v>27057</v>
      </c>
    </row>
    <row r="30" spans="2:5" ht="19.5" customHeight="1">
      <c r="B30" s="1" t="s">
        <v>29</v>
      </c>
      <c r="C30" s="4" t="s">
        <v>83</v>
      </c>
      <c r="D30" s="1" t="s">
        <v>4</v>
      </c>
      <c r="E30" s="10">
        <f>'[2]итого'!$R$67</f>
        <v>7444.428963662096</v>
      </c>
    </row>
    <row r="31" spans="2:5" ht="19.5" customHeight="1">
      <c r="B31" s="1" t="s">
        <v>30</v>
      </c>
      <c r="C31" s="8" t="s">
        <v>31</v>
      </c>
      <c r="D31" s="1" t="s">
        <v>4</v>
      </c>
      <c r="E31" s="11">
        <f>E7-E19</f>
        <v>43946</v>
      </c>
    </row>
    <row r="32" spans="2:5" ht="19.5" customHeight="1">
      <c r="B32" s="1" t="s">
        <v>54</v>
      </c>
      <c r="C32" s="15" t="s">
        <v>55</v>
      </c>
      <c r="D32" s="1" t="s">
        <v>4</v>
      </c>
      <c r="E32" s="13">
        <v>0</v>
      </c>
    </row>
    <row r="33" spans="2:5" ht="19.5" customHeight="1">
      <c r="B33" s="1" t="s">
        <v>52</v>
      </c>
      <c r="C33" s="15" t="s">
        <v>53</v>
      </c>
      <c r="D33" s="1" t="s">
        <v>4</v>
      </c>
      <c r="E33" s="13">
        <f>414</f>
        <v>414</v>
      </c>
    </row>
    <row r="34" spans="2:5" ht="19.5" customHeight="1">
      <c r="B34" s="1" t="s">
        <v>50</v>
      </c>
      <c r="C34" s="15" t="s">
        <v>51</v>
      </c>
      <c r="D34" s="1" t="s">
        <v>4</v>
      </c>
      <c r="E34" s="13">
        <f>673</f>
        <v>673</v>
      </c>
    </row>
    <row r="35" spans="2:5" ht="19.5" customHeight="1">
      <c r="B35" s="1" t="s">
        <v>48</v>
      </c>
      <c r="C35" s="15" t="s">
        <v>49</v>
      </c>
      <c r="D35" s="1" t="s">
        <v>4</v>
      </c>
      <c r="E35" s="13">
        <f>4394</f>
        <v>4394</v>
      </c>
    </row>
    <row r="36" spans="2:5" ht="19.5" customHeight="1">
      <c r="B36" s="1" t="s">
        <v>46</v>
      </c>
      <c r="C36" s="15" t="s">
        <v>47</v>
      </c>
      <c r="D36" s="1" t="s">
        <v>4</v>
      </c>
      <c r="E36" s="13">
        <f>12778</f>
        <v>12778</v>
      </c>
    </row>
    <row r="37" spans="2:5" ht="19.5" customHeight="1">
      <c r="B37" s="1" t="s">
        <v>44</v>
      </c>
      <c r="C37" s="16" t="s">
        <v>45</v>
      </c>
      <c r="D37" s="1" t="s">
        <v>4</v>
      </c>
      <c r="E37" s="11">
        <f>E31+E33-E34+E35-E36</f>
        <v>35303</v>
      </c>
    </row>
    <row r="38" spans="2:5" ht="19.5" customHeight="1">
      <c r="B38" s="1" t="s">
        <v>42</v>
      </c>
      <c r="C38" s="15" t="s">
        <v>43</v>
      </c>
      <c r="D38" s="1" t="s">
        <v>4</v>
      </c>
      <c r="E38" s="13">
        <f>6269</f>
        <v>6269</v>
      </c>
    </row>
    <row r="39" spans="2:5" ht="28.5" customHeight="1">
      <c r="B39" s="5" t="s">
        <v>40</v>
      </c>
      <c r="C39" s="15" t="s">
        <v>41</v>
      </c>
      <c r="D39" s="1" t="s">
        <v>4</v>
      </c>
      <c r="E39" s="13">
        <f>319</f>
        <v>319</v>
      </c>
    </row>
    <row r="40" spans="2:5" ht="27.75" customHeight="1">
      <c r="B40" s="1" t="s">
        <v>38</v>
      </c>
      <c r="C40" s="15" t="s">
        <v>39</v>
      </c>
      <c r="D40" s="1" t="s">
        <v>4</v>
      </c>
      <c r="E40" s="13">
        <f>1181</f>
        <v>1181</v>
      </c>
    </row>
    <row r="41" spans="2:5" ht="19.5" customHeight="1">
      <c r="B41" s="1" t="s">
        <v>36</v>
      </c>
      <c r="C41" s="15" t="s">
        <v>37</v>
      </c>
      <c r="D41" s="1" t="s">
        <v>4</v>
      </c>
      <c r="E41" s="13">
        <v>70</v>
      </c>
    </row>
    <row r="42" spans="2:5" ht="19.5" customHeight="1">
      <c r="B42" s="1" t="s">
        <v>33</v>
      </c>
      <c r="C42" s="15" t="s">
        <v>34</v>
      </c>
      <c r="D42" s="1" t="s">
        <v>4</v>
      </c>
      <c r="E42" s="13"/>
    </row>
    <row r="43" spans="2:5" ht="19.5" customHeight="1">
      <c r="B43" s="1" t="s">
        <v>32</v>
      </c>
      <c r="C43" s="16" t="s">
        <v>35</v>
      </c>
      <c r="D43" s="1" t="s">
        <v>4</v>
      </c>
      <c r="E43" s="11">
        <f>E37-E38-E40+E41-E42</f>
        <v>27923</v>
      </c>
    </row>
    <row r="46" ht="12.75">
      <c r="C46" s="21"/>
    </row>
  </sheetData>
  <mergeCells count="2">
    <mergeCell ref="B3:E3"/>
    <mergeCell ref="B4:E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14"/>
  <sheetViews>
    <sheetView workbookViewId="0" topLeftCell="B4">
      <pane xSplit="1" ySplit="2" topLeftCell="C6" activePane="bottomRight" state="frozen"/>
      <selection pane="topLeft" activeCell="B4" sqref="B4"/>
      <selection pane="topRight" activeCell="C4" sqref="C4"/>
      <selection pane="bottomLeft" activeCell="B6" sqref="B6"/>
      <selection pane="bottomRight" activeCell="F6" sqref="F6"/>
    </sheetView>
  </sheetViews>
  <sheetFormatPr defaultColWidth="9.00390625" defaultRowHeight="12.75"/>
  <cols>
    <col min="1" max="1" width="1.875" style="0" customWidth="1"/>
    <col min="2" max="2" width="31.25390625" style="0" customWidth="1"/>
    <col min="3" max="3" width="10.375" style="0" customWidth="1"/>
    <col min="4" max="4" width="12.625" style="0" customWidth="1"/>
    <col min="9" max="9" width="10.00390625" style="0" customWidth="1"/>
    <col min="10" max="10" width="15.75390625" style="0" customWidth="1"/>
  </cols>
  <sheetData>
    <row r="2" spans="2:13" ht="21" customHeight="1">
      <c r="B2" s="23" t="s">
        <v>70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ht="12.75">
      <c r="K3" s="14"/>
    </row>
    <row r="4" spans="2:13" ht="16.5" customHeight="1">
      <c r="B4" s="25" t="s">
        <v>57</v>
      </c>
      <c r="C4" s="25" t="s">
        <v>58</v>
      </c>
      <c r="D4" s="24" t="s">
        <v>69</v>
      </c>
      <c r="E4" s="24"/>
      <c r="F4" s="24"/>
      <c r="G4" s="24"/>
      <c r="H4" s="24"/>
      <c r="I4" s="24"/>
      <c r="J4" s="24"/>
      <c r="K4" s="24"/>
      <c r="L4" s="24"/>
      <c r="M4" s="24"/>
    </row>
    <row r="5" spans="2:13" ht="98.25" customHeight="1">
      <c r="B5" s="25"/>
      <c r="C5" s="25"/>
      <c r="D5" s="1" t="s">
        <v>59</v>
      </c>
      <c r="E5" s="2" t="s">
        <v>60</v>
      </c>
      <c r="F5" s="2" t="s">
        <v>61</v>
      </c>
      <c r="G5" s="2" t="s">
        <v>62</v>
      </c>
      <c r="H5" s="2" t="s">
        <v>63</v>
      </c>
      <c r="I5" s="1" t="s">
        <v>64</v>
      </c>
      <c r="J5" s="1" t="s">
        <v>65</v>
      </c>
      <c r="K5" s="1" t="s">
        <v>66</v>
      </c>
      <c r="L5" s="1" t="s">
        <v>67</v>
      </c>
      <c r="M5" s="2" t="s">
        <v>68</v>
      </c>
    </row>
    <row r="6" spans="2:13" ht="19.5" customHeight="1">
      <c r="B6" s="3" t="s">
        <v>71</v>
      </c>
      <c r="C6" s="9">
        <f>SUM(D6:M6)</f>
        <v>279313.57367624197</v>
      </c>
      <c r="D6" s="9"/>
      <c r="E6" s="9">
        <f>SUM(E7:E12)</f>
        <v>76249.11807562975</v>
      </c>
      <c r="F6" s="9">
        <f>SUM(F7:F12)</f>
        <v>123466.7868257968</v>
      </c>
      <c r="G6" s="9">
        <f>SUM(G7:G12)</f>
        <v>37515.92361712287</v>
      </c>
      <c r="H6" s="9">
        <f>SUM(H7:H12)</f>
        <v>12518.396309525384</v>
      </c>
      <c r="I6" s="9"/>
      <c r="J6" s="9"/>
      <c r="K6" s="9"/>
      <c r="L6" s="9">
        <f>SUM(L7:L12)</f>
        <v>7801.035276019665</v>
      </c>
      <c r="M6" s="9">
        <f>SUM(M7:M12)</f>
        <v>21762.313572147516</v>
      </c>
    </row>
    <row r="7" spans="2:14" ht="27" customHeight="1">
      <c r="B7" s="3" t="s">
        <v>72</v>
      </c>
      <c r="C7" s="9">
        <f>'159-т ф2 1'!E20+'159-т ф2 1'!E21</f>
        <v>104826.14471257987</v>
      </c>
      <c r="D7" s="9"/>
      <c r="E7" s="9">
        <f>'[3]Анализ'!$D$60+'[3]Анализ'!$AH$60</f>
        <v>32037.669502192788</v>
      </c>
      <c r="F7" s="9">
        <f>'[2]итого'!$F$11+'[2]итого'!$G$11+'[2]итого'!$N$11</f>
        <v>44608.35907226676</v>
      </c>
      <c r="G7" s="9">
        <f>'[2]итого'!$F$14+'[2]итого'!$G$14+'[2]итого'!$N$14</f>
        <v>13560.800120902868</v>
      </c>
      <c r="H7" s="9">
        <f>'[2]итого'!$F$17+'[2]итого'!$G$17+'[2]итого'!$N$17</f>
        <v>3284.1867098061057</v>
      </c>
      <c r="I7" s="9"/>
      <c r="J7" s="9"/>
      <c r="K7" s="9"/>
      <c r="L7" s="9">
        <f>'[3]Анализ'!$D$38</f>
        <v>3385.1721116148433</v>
      </c>
      <c r="M7" s="9">
        <f>C7-E7-F7-G7-H7-L7</f>
        <v>7949.957195796509</v>
      </c>
      <c r="N7" s="12"/>
    </row>
    <row r="8" spans="2:14" ht="27" customHeight="1">
      <c r="B8" s="3" t="s">
        <v>73</v>
      </c>
      <c r="C8" s="9">
        <f>'159-т ф2 1'!E22</f>
        <v>70334</v>
      </c>
      <c r="D8" s="9"/>
      <c r="E8" s="9">
        <f>'[3]Анализ'!$G$60</f>
        <v>8122.905309644404</v>
      </c>
      <c r="F8" s="9">
        <f>'[2]итого'!$H$11+'[2]итого'!$I$11</f>
        <v>35713.550566330196</v>
      </c>
      <c r="G8" s="9">
        <f>'[2]итого'!$H$14+'[2]итого'!$I$14</f>
        <v>10845.65255875777</v>
      </c>
      <c r="H8" s="9">
        <f>'[2]итого'!$H$17+'[2]итого'!$I$17</f>
        <v>4259.45213435393</v>
      </c>
      <c r="I8" s="9"/>
      <c r="J8" s="9"/>
      <c r="K8" s="9"/>
      <c r="L8" s="9">
        <f>'[3]Анализ'!$G$38</f>
        <v>2152.0220286113167</v>
      </c>
      <c r="M8" s="9">
        <f aca="true" t="shared" si="0" ref="M8:M14">C8-E8-F8-G8-H8-L8</f>
        <v>9240.417402302382</v>
      </c>
      <c r="N8" s="12"/>
    </row>
    <row r="9" spans="2:14" ht="27" customHeight="1">
      <c r="B9" s="3" t="s">
        <v>74</v>
      </c>
      <c r="C9" s="9">
        <f>'159-т ф2 1'!E24+'159-т ф2 1'!E25</f>
        <v>33068</v>
      </c>
      <c r="D9" s="9"/>
      <c r="E9" s="9">
        <f>'[3]Анализ'!$P$60</f>
        <v>14627.181771387419</v>
      </c>
      <c r="F9" s="9">
        <f>'[2]итого'!$J$11+'[2]итого'!$K$11</f>
        <v>9831.656930640736</v>
      </c>
      <c r="G9" s="9">
        <f>'[2]итого'!$J$14+'[2]итого'!$K$14</f>
        <v>2983.3412102338325</v>
      </c>
      <c r="H9" s="9">
        <f>'[2]итого'!$J$17+'[2]итого'!$K$17</f>
        <v>3539.162888019302</v>
      </c>
      <c r="I9" s="9"/>
      <c r="J9" s="9"/>
      <c r="K9" s="9"/>
      <c r="L9" s="9">
        <f>'[3]Анализ'!$P$38</f>
        <v>1225.9828117998093</v>
      </c>
      <c r="M9" s="9">
        <f t="shared" si="0"/>
        <v>860.674387918901</v>
      </c>
      <c r="N9" s="12"/>
    </row>
    <row r="10" spans="2:14" ht="19.5" customHeight="1">
      <c r="B10" s="3" t="s">
        <v>75</v>
      </c>
      <c r="C10" s="9">
        <f>'159-т ф2 1'!E27+'159-т ф2 1'!E28</f>
        <v>36584</v>
      </c>
      <c r="D10" s="9"/>
      <c r="E10" s="9">
        <f>'[3]Анализ'!$Y$60</f>
        <v>6462.597488749267</v>
      </c>
      <c r="F10" s="9">
        <f>'[2]итого'!$L$11+'[2]итого'!$M$11</f>
        <v>20158.89004071687</v>
      </c>
      <c r="G10" s="9">
        <f>'[2]итого'!$L$14+'[2]итого'!$M$14</f>
        <v>6127.3633523994085</v>
      </c>
      <c r="H10" s="9">
        <f>'[2]итого'!$L$17+'[2]итого'!$M$17</f>
        <v>827.8760159424866</v>
      </c>
      <c r="I10" s="9"/>
      <c r="J10" s="9"/>
      <c r="K10" s="9"/>
      <c r="L10" s="9">
        <f>'[3]Анализ'!$Y$38</f>
        <v>35.329764285824204</v>
      </c>
      <c r="M10" s="9">
        <f t="shared" si="0"/>
        <v>2971.9433379061447</v>
      </c>
      <c r="N10" s="12"/>
    </row>
    <row r="11" spans="2:14" ht="27" customHeight="1">
      <c r="B11" s="3" t="s">
        <v>76</v>
      </c>
      <c r="C11" s="9">
        <f>'159-т ф2 1'!E29</f>
        <v>27057</v>
      </c>
      <c r="D11" s="9"/>
      <c r="E11" s="9">
        <f>'[3]Анализ'!$AB$60</f>
        <v>12867.483447006061</v>
      </c>
      <c r="F11" s="9">
        <f>'[2]итого'!$O$11</f>
        <v>9612.567391028317</v>
      </c>
      <c r="G11" s="9">
        <f>'[2]итого'!$O$14</f>
        <v>2922.100022460944</v>
      </c>
      <c r="H11" s="9">
        <f>'[2]итого'!$O$17</f>
        <v>254.8360725874297</v>
      </c>
      <c r="I11" s="9"/>
      <c r="J11" s="9"/>
      <c r="K11" s="9"/>
      <c r="L11" s="9">
        <f>'[3]Анализ'!$AB$38</f>
        <v>994.3239573392408</v>
      </c>
      <c r="M11" s="9">
        <f t="shared" si="0"/>
        <v>405.68910957800756</v>
      </c>
      <c r="N11" s="12"/>
    </row>
    <row r="12" spans="2:14" ht="19.5" customHeight="1">
      <c r="B12" s="3" t="s">
        <v>77</v>
      </c>
      <c r="C12" s="9">
        <f>'159-т ф2 1'!E30</f>
        <v>7444.428963662096</v>
      </c>
      <c r="D12" s="9"/>
      <c r="E12" s="9">
        <f>'[3]Анализ'!$AE$60</f>
        <v>2131.2805566498155</v>
      </c>
      <c r="F12" s="9">
        <f>'[2]итого'!$R$11</f>
        <v>3541.7628248139026</v>
      </c>
      <c r="G12" s="9">
        <f>'[2]итого'!$R$14</f>
        <v>1076.6663523680475</v>
      </c>
      <c r="H12" s="9">
        <f>'[2]итого'!$R$17</f>
        <v>352.88248881612975</v>
      </c>
      <c r="I12" s="9"/>
      <c r="J12" s="9"/>
      <c r="K12" s="9"/>
      <c r="L12" s="9">
        <f>'[3]Анализ'!$AE$38/'[3]Анализ'!$AE$49*'[3]Анализ'!$AE$59</f>
        <v>8.20460236862941</v>
      </c>
      <c r="M12" s="9">
        <f>C12-E12-F12-G12-H12-L12</f>
        <v>333.63213864557133</v>
      </c>
      <c r="N12" s="12"/>
    </row>
    <row r="13" spans="2:13" ht="27" customHeight="1">
      <c r="B13" s="3" t="s">
        <v>78</v>
      </c>
      <c r="C13" s="9">
        <f>SUM(D13:M13)</f>
        <v>1003841</v>
      </c>
      <c r="D13" s="9"/>
      <c r="E13" s="9">
        <f>'[1]2'!$D$16</f>
        <v>592466</v>
      </c>
      <c r="F13" s="9">
        <f>'[1]2'!$D$13</f>
        <v>219818</v>
      </c>
      <c r="G13" s="9">
        <f>'[1]2'!$D$15</f>
        <v>64755</v>
      </c>
      <c r="H13" s="9">
        <f>'[1]2'!$D$17</f>
        <v>19215</v>
      </c>
      <c r="I13" s="9"/>
      <c r="J13" s="9"/>
      <c r="K13" s="9"/>
      <c r="L13" s="17">
        <f>'[2]итого'!$D$51</f>
        <v>9948.009000000002</v>
      </c>
      <c r="M13" s="9">
        <f>'[1]2'!$D$21-L13</f>
        <v>97638.991</v>
      </c>
    </row>
    <row r="14" spans="2:13" ht="19.5" customHeight="1">
      <c r="B14" s="18" t="s">
        <v>47</v>
      </c>
      <c r="C14" s="17">
        <f>'159-т ф2 1'!E34+'159-т ф2 1'!E36</f>
        <v>13451</v>
      </c>
      <c r="D14" s="9"/>
      <c r="E14" s="9"/>
      <c r="F14" s="9"/>
      <c r="G14" s="9"/>
      <c r="H14" s="9"/>
      <c r="I14" s="9"/>
      <c r="J14" s="17">
        <f>'[2]итого'!$D$61</f>
        <v>1217.21055</v>
      </c>
      <c r="K14" s="17">
        <f>'[2]итого'!$D$62</f>
        <v>673.5239499999999</v>
      </c>
      <c r="L14" s="17">
        <f>'[2]итого'!$D$63</f>
        <v>3737.05809</v>
      </c>
      <c r="M14" s="17">
        <f t="shared" si="0"/>
        <v>9713.94191</v>
      </c>
    </row>
  </sheetData>
  <mergeCells count="4">
    <mergeCell ref="D4:M4"/>
    <mergeCell ref="B4:B5"/>
    <mergeCell ref="C4:C5"/>
    <mergeCell ref="B2:M2"/>
  </mergeCells>
  <printOptions/>
  <pageMargins left="0" right="0" top="0.984251968503937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</dc:creator>
  <cp:keywords/>
  <dc:description/>
  <cp:lastModifiedBy>hz</cp:lastModifiedBy>
  <cp:lastPrinted>2013-03-22T05:09:45Z</cp:lastPrinted>
  <dcterms:created xsi:type="dcterms:W3CDTF">2011-06-22T06:00:43Z</dcterms:created>
  <dcterms:modified xsi:type="dcterms:W3CDTF">2013-04-10T02:20:36Z</dcterms:modified>
  <cp:category/>
  <cp:version/>
  <cp:contentType/>
  <cp:contentStatus/>
</cp:coreProperties>
</file>